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codeName="DieseArbeitsmappe" defaultThemeVersion="124226"/>
  <bookViews>
    <workbookView xWindow="240" yWindow="975" windowWidth="15600" windowHeight="63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P26" i="7"/>
  <c r="O26"/>
  <c r="N26"/>
  <c r="M26"/>
  <c r="L26"/>
  <c r="K26"/>
  <c r="J26"/>
  <c r="I26"/>
  <c r="H26"/>
  <c r="F26"/>
  <c r="P25"/>
  <c r="O25"/>
  <c r="N25"/>
  <c r="M25"/>
  <c r="L25"/>
  <c r="K25"/>
  <c r="J25"/>
  <c r="I25"/>
  <c r="H25"/>
  <c r="F25"/>
  <c r="P24"/>
  <c r="O24"/>
  <c r="N24"/>
  <c r="M24"/>
  <c r="L24"/>
  <c r="K24"/>
  <c r="J24"/>
  <c r="I24"/>
  <c r="H24"/>
  <c r="F24"/>
  <c r="P23"/>
  <c r="O23"/>
  <c r="N23"/>
  <c r="M23"/>
  <c r="L23"/>
  <c r="K23"/>
  <c r="J23"/>
  <c r="I23"/>
  <c r="H23"/>
  <c r="F23"/>
  <c r="P22"/>
  <c r="O22"/>
  <c r="N22"/>
  <c r="M22"/>
  <c r="L22"/>
  <c r="K22"/>
  <c r="J22"/>
  <c r="I22"/>
  <c r="H22"/>
  <c r="F22"/>
  <c r="P21"/>
  <c r="O21"/>
  <c r="N21"/>
  <c r="M21"/>
  <c r="L21"/>
  <c r="K21"/>
  <c r="J21"/>
  <c r="I21"/>
  <c r="H21"/>
  <c r="F21"/>
  <c r="P20"/>
  <c r="O20"/>
  <c r="N20"/>
  <c r="M20"/>
  <c r="L20"/>
  <c r="K20"/>
  <c r="J20"/>
  <c r="I20"/>
  <c r="H20"/>
  <c r="F20"/>
  <c r="P19"/>
  <c r="O19"/>
  <c r="N19"/>
  <c r="M19"/>
  <c r="L19"/>
  <c r="K19"/>
  <c r="J19"/>
  <c r="I19"/>
  <c r="H19"/>
  <c r="F19"/>
  <c r="P18"/>
  <c r="O18"/>
  <c r="N18"/>
  <c r="M18"/>
  <c r="L18"/>
  <c r="K18"/>
  <c r="J18"/>
  <c r="I18"/>
  <c r="H18"/>
  <c r="F18"/>
  <c r="P17"/>
  <c r="O17"/>
  <c r="N17"/>
  <c r="M17"/>
  <c r="L17"/>
  <c r="K17"/>
  <c r="J17"/>
  <c r="I17"/>
  <c r="H17"/>
  <c r="F17"/>
  <c r="P16"/>
  <c r="O16"/>
  <c r="N16"/>
  <c r="M16"/>
  <c r="L16"/>
  <c r="K16"/>
  <c r="J16"/>
  <c r="I16"/>
  <c r="H16"/>
  <c r="F16"/>
  <c r="P15"/>
  <c r="O15"/>
  <c r="N15"/>
  <c r="M15"/>
  <c r="L15"/>
  <c r="K15"/>
  <c r="J15"/>
  <c r="I15"/>
  <c r="H15"/>
  <c r="F15"/>
  <c r="P14"/>
  <c r="O14"/>
  <c r="N14"/>
  <c r="M14"/>
  <c r="L14"/>
  <c r="K14"/>
  <c r="J14"/>
  <c r="I14"/>
  <c r="H14"/>
  <c r="F14"/>
  <c r="P13"/>
  <c r="O13"/>
  <c r="N13"/>
  <c r="M13"/>
  <c r="L13"/>
  <c r="K13"/>
  <c r="J13"/>
  <c r="I13"/>
  <c r="H13"/>
  <c r="F13"/>
  <c r="P12"/>
  <c r="O12"/>
  <c r="N12"/>
  <c r="M12"/>
  <c r="L12"/>
  <c r="K12"/>
  <c r="J12"/>
  <c r="I12"/>
  <c r="H12"/>
  <c r="F12"/>
  <c r="E7" i="18" l="1"/>
  <c r="E6"/>
  <c r="E4"/>
  <c r="E7" i="17"/>
  <c r="E6"/>
  <c r="E4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M63"/>
  <c r="J63"/>
  <c r="G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K53"/>
  <c r="F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F11"/>
  <c r="F9"/>
  <c r="I53" l="1"/>
  <c r="N53"/>
  <c r="E53"/>
  <c r="J53"/>
  <c r="F63"/>
  <c r="K63"/>
  <c r="D22"/>
  <c r="G53"/>
  <c r="D56" s="1"/>
  <c r="J55" s="1"/>
  <c r="M53"/>
  <c r="I63"/>
  <c r="N63"/>
  <c r="N21"/>
  <c r="J21"/>
  <c r="F21"/>
  <c r="M21"/>
  <c r="I21"/>
  <c r="L21"/>
  <c r="H21"/>
  <c r="K21"/>
  <c r="G21"/>
  <c r="L31"/>
  <c r="H31"/>
  <c r="K31"/>
  <c r="G31"/>
  <c r="N31"/>
  <c r="J31"/>
  <c r="F31"/>
  <c r="M31"/>
  <c r="I31"/>
  <c r="H53"/>
  <c r="H63"/>
  <c r="D24" i="15"/>
  <c r="C23"/>
  <c r="E31" i="18" l="1"/>
  <c r="D66"/>
  <c r="K65" s="1"/>
  <c r="L65"/>
  <c r="M65"/>
  <c r="K55"/>
  <c r="G55"/>
  <c r="L55"/>
  <c r="F55"/>
  <c r="H55"/>
  <c r="M55"/>
  <c r="E21"/>
  <c r="N55"/>
  <c r="I55"/>
  <c r="F69" i="17"/>
  <c r="G69"/>
  <c r="H69"/>
  <c r="I69"/>
  <c r="J69"/>
  <c r="K69"/>
  <c r="L69"/>
  <c r="M69"/>
  <c r="N69"/>
  <c r="E69"/>
  <c r="I65" i="18" l="1"/>
  <c r="N65"/>
  <c r="H65"/>
  <c r="G65"/>
  <c r="E55"/>
  <c r="F65"/>
  <c r="E65" s="1"/>
  <c r="J65"/>
  <c r="F11" i="17"/>
  <c r="I47" i="15"/>
  <c r="J47"/>
  <c r="K47"/>
  <c r="L47"/>
  <c r="M47"/>
  <c r="N47"/>
  <c r="O47"/>
  <c r="P47"/>
  <c r="Q47"/>
  <c r="R47"/>
  <c r="S47"/>
  <c r="T47"/>
  <c r="U47"/>
  <c r="V47"/>
  <c r="H47"/>
  <c r="F52" i="17"/>
  <c r="G56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R15"/>
  <c r="S15"/>
  <c r="T15"/>
  <c r="U15"/>
  <c r="V15"/>
  <c r="W15"/>
  <c r="R16"/>
  <c r="S16"/>
  <c r="T16"/>
  <c r="U16"/>
  <c r="V16"/>
  <c r="W16"/>
  <c r="R17"/>
  <c r="S17"/>
  <c r="T17"/>
  <c r="U17"/>
  <c r="V17"/>
  <c r="W17"/>
  <c r="R18"/>
  <c r="S18"/>
  <c r="T18"/>
  <c r="U18"/>
  <c r="V18"/>
  <c r="W18"/>
  <c r="R19"/>
  <c r="S19"/>
  <c r="T19"/>
  <c r="U19"/>
  <c r="V19"/>
  <c r="W19"/>
  <c r="R20"/>
  <c r="S20"/>
  <c r="T20"/>
  <c r="U20"/>
  <c r="V20"/>
  <c r="W20"/>
  <c r="R21"/>
  <c r="S21"/>
  <c r="T21"/>
  <c r="U21"/>
  <c r="V21"/>
  <c r="W21"/>
  <c r="R22"/>
  <c r="S22"/>
  <c r="T22"/>
  <c r="U22"/>
  <c r="V22"/>
  <c r="W22"/>
  <c r="R23"/>
  <c r="S23"/>
  <c r="T23"/>
  <c r="U23"/>
  <c r="V23"/>
  <c r="W23"/>
  <c r="R24"/>
  <c r="S24"/>
  <c r="T24"/>
  <c r="U24"/>
  <c r="V24"/>
  <c r="W24"/>
  <c r="R25"/>
  <c r="S25"/>
  <c r="T25"/>
  <c r="U25"/>
  <c r="V25"/>
  <c r="W25"/>
  <c r="R26"/>
  <c r="S26"/>
  <c r="T26"/>
  <c r="U26"/>
  <c r="V26"/>
  <c r="W26"/>
  <c r="S12"/>
  <c r="T12"/>
  <c r="U12"/>
  <c r="V12"/>
  <c r="W12"/>
  <c r="R12"/>
  <c r="X12" l="1"/>
  <c r="X21"/>
  <c r="X25"/>
  <c r="X13"/>
  <c r="X11"/>
  <c r="X24"/>
  <c r="X23"/>
  <c r="X20"/>
  <c r="X19"/>
  <c r="X16"/>
  <c r="X15"/>
  <c r="X17"/>
  <c r="X26"/>
  <c r="X22"/>
  <c r="X18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8" l="1"/>
  <c r="C5" i="1"/>
  <c r="E5" i="17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B4" s="1"/>
  <c r="A5"/>
  <c r="B5" s="1"/>
  <c r="A6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3" i="8" l="1"/>
  <c r="B3"/>
  <c r="C6"/>
  <c r="B6"/>
  <c r="C43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N11" i="7" l="1"/>
  <c r="L11"/>
  <c r="H11"/>
  <c r="P11"/>
  <c r="M11"/>
  <c r="O11"/>
  <c r="J11"/>
  <c r="K11"/>
  <c r="I11"/>
  <c r="F11"/>
  <c r="M8" i="4"/>
  <c r="M7"/>
  <c r="D6" i="15"/>
  <c r="D6" i="7"/>
  <c r="Q18" l="1"/>
  <c r="Q13"/>
  <c r="Q15"/>
  <c r="Q11"/>
  <c r="Q20"/>
  <c r="Q12"/>
  <c r="Q26"/>
  <c r="Q25"/>
  <c r="Q16"/>
  <c r="Q21"/>
  <c r="Q22"/>
  <c r="Q19"/>
  <c r="Q14"/>
  <c r="Q17"/>
  <c r="Q23"/>
  <c r="Q24"/>
  <c r="C20"/>
  <c r="C14"/>
  <c r="C12"/>
  <c r="C19"/>
  <c r="C16"/>
  <c r="C25"/>
  <c r="C15"/>
  <c r="C17"/>
  <c r="C22"/>
  <c r="C13"/>
  <c r="C23"/>
  <c r="C18"/>
  <c r="C21"/>
  <c r="C24"/>
</calcChain>
</file>

<file path=xl/sharedStrings.xml><?xml version="1.0" encoding="utf-8"?>
<sst xmlns="http://schemas.openxmlformats.org/spreadsheetml/2006/main" count="1371" uniqueCount="680">
  <si>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</si>
  <si>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</si>
  <si>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</si>
  <si>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</si>
  <si>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</si>
  <si>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</si>
  <si>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</si>
  <si>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</si>
  <si>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</si>
  <si>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</si>
  <si>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</si>
  <si>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</si>
  <si>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</si>
  <si>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</si>
  <si>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</si>
  <si>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</si>
  <si>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</si>
  <si>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</si>
  <si>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</si>
  <si>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</si>
  <si>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</si>
  <si>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</si>
  <si>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</si>
  <si>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</si>
  <si>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</si>
  <si>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</si>
  <si>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</si>
  <si>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</si>
  <si>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</si>
  <si>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</si>
  <si>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</si>
  <si>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</si>
  <si>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</si>
  <si>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</si>
  <si>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</si>
  <si>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</si>
  <si>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</si>
  <si>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</si>
  <si>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</si>
  <si>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</si>
  <si>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</si>
  <si>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</si>
  <si>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</si>
  <si>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</si>
  <si>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</si>
  <si>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</si>
  <si>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</si>
  <si>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</si>
  <si>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</si>
  <si>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</si>
  <si>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</si>
  <si>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</si>
  <si>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</si>
  <si>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</si>
  <si>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</si>
  <si>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</si>
  <si>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</si>
  <si>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</si>
  <si>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</si>
  <si>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</si>
  <si>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</si>
  <si>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</si>
  <si>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</si>
  <si>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</si>
  <si>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</si>
  <si>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</si>
  <si>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</si>
  <si>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</si>
  <si>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</si>
  <si>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</si>
  <si>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</si>
  <si>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</si>
  <si>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</si>
  <si>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</si>
  <si>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</si>
  <si>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</si>
  <si>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</si>
  <si>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</si>
  <si>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</si>
  <si>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</si>
  <si>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</si>
  <si>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</si>
  <si>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</si>
  <si>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</si>
  <si>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</si>
  <si>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</si>
  <si>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</si>
  <si>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</si>
  <si>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</si>
  <si>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</si>
  <si>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</si>
  <si>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</si>
  <si>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</si>
  <si>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</si>
  <si>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</si>
  <si>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</si>
  <si>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</si>
  <si>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</si>
  <si>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</si>
  <si>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</si>
  <si>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</si>
  <si>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</si>
  <si>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</si>
  <si>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</si>
  <si>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</si>
  <si>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</si>
  <si>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</si>
  <si>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</si>
  <si>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</si>
  <si>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</si>
  <si>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</si>
  <si>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</si>
  <si>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</si>
  <si>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</si>
  <si>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</si>
  <si>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</si>
  <si>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</si>
  <si>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</si>
  <si>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</si>
  <si>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</si>
  <si>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</si>
  <si>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</si>
  <si>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</si>
  <si>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</si>
  <si>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</si>
  <si>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</si>
  <si>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</si>
  <si>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</si>
  <si>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</si>
  <si>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</si>
  <si>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</si>
  <si>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</si>
  <si>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</si>
  <si>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</si>
  <si>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</si>
  <si>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</si>
  <si>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</si>
  <si>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</si>
  <si>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</si>
  <si>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</si>
  <si>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</si>
  <si>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</si>
  <si>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</si>
  <si>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</si>
  <si>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</si>
  <si>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</si>
  <si>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</si>
  <si>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</si>
  <si>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</si>
  <si>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</si>
  <si>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</si>
  <si>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</si>
  <si>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</si>
  <si>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</si>
  <si>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</si>
  <si>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</si>
  <si>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</si>
  <si>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</si>
  <si>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</si>
  <si>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</si>
  <si>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</si>
  <si>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</si>
  <si>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</si>
  <si>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</si>
  <si>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</si>
  <si>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</si>
  <si>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</si>
  <si>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</si>
  <si>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</si>
  <si>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</si>
  <si>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</si>
  <si>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</si>
  <si>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</si>
  <si>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</si>
  <si>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</si>
  <si>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</si>
  <si>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</si>
  <si>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</si>
  <si>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</si>
  <si>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</si>
  <si>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</si>
  <si>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</si>
  <si>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</si>
  <si>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</si>
  <si>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</si>
  <si>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</si>
  <si>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</si>
  <si>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</si>
  <si>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</si>
  <si>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</si>
  <si>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</si>
  <si>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</si>
  <si>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</si>
  <si>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</si>
  <si>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</si>
  <si>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</si>
  <si>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</si>
  <si>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</si>
  <si>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</si>
  <si>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</si>
  <si>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</si>
  <si>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</si>
  <si>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</si>
  <si>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</si>
  <si>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</si>
  <si>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</si>
  <si>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</si>
  <si>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</si>
  <si>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</si>
  <si>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</si>
  <si>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</si>
  <si>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</si>
  <si>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</si>
  <si>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</si>
  <si>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</si>
  <si>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</si>
  <si>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</si>
  <si>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</si>
  <si>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</si>
  <si>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</si>
  <si>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</si>
  <si>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</si>
  <si>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</si>
  <si>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</si>
  <si>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</si>
  <si>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</si>
  <si>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</si>
  <si>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</si>
  <si>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</si>
  <si>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</si>
  <si>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</si>
  <si>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</si>
  <si>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</si>
  <si>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</si>
  <si>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</si>
  <si>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</si>
  <si>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</si>
  <si>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</si>
  <si>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</si>
  <si>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</si>
  <si>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</si>
  <si>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</si>
  <si>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</si>
  <si>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</si>
  <si>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</si>
  <si>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</si>
  <si>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</si>
  <si>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</si>
  <si>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</si>
  <si>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</si>
  <si>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</si>
  <si>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</si>
  <si>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</si>
  <si>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</si>
  <si>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</si>
  <si>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</si>
  <si>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</si>
  <si>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</si>
  <si>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</si>
  <si>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</si>
  <si>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</si>
  <si>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</si>
  <si>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</si>
  <si>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</si>
  <si>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</si>
  <si>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</si>
  <si>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</si>
  <si>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</si>
  <si>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</si>
  <si>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</si>
  <si>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</si>
  <si>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</si>
  <si>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</si>
  <si>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</si>
  <si>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</si>
  <si>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</si>
  <si>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</si>
  <si>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</si>
  <si>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</si>
  <si>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</si>
  <si>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</si>
  <si>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</si>
  <si>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</si>
  <si>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</si>
  <si>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</si>
  <si>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</si>
  <si>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</si>
  <si>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</si>
  <si>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</si>
  <si>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</si>
  <si>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</si>
  <si>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</si>
  <si>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</si>
  <si>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</si>
  <si>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</si>
  <si>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</si>
  <si>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</si>
  <si>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</si>
  <si>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</si>
  <si>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</si>
  <si>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</si>
  <si>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</si>
  <si>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</si>
  <si>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</si>
  <si>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</si>
  <si>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</si>
  <si>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</si>
  <si>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</si>
  <si>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</si>
  <si>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</si>
  <si>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</si>
  <si>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</si>
  <si>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</si>
  <si>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</si>
  <si>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</si>
  <si>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</si>
  <si>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</si>
  <si>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</si>
  <si>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</si>
  <si>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</si>
  <si>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</si>
  <si>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</si>
  <si>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</si>
  <si>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</si>
  <si>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</si>
  <si>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</si>
  <si>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</si>
  <si>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</si>
  <si>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</si>
  <si>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</si>
  <si>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</si>
  <si>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</si>
  <si>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</si>
  <si>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</si>
  <si>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</si>
  <si>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</si>
  <si>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</si>
  <si>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</si>
  <si>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</si>
  <si>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</si>
  <si>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</si>
  <si>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</si>
  <si>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</si>
  <si>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</si>
  <si>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</si>
  <si>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</si>
  <si>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</si>
  <si>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</si>
  <si>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</si>
  <si>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</si>
  <si>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</si>
  <si>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</si>
  <si>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</si>
  <si>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</si>
  <si>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</si>
  <si>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</si>
  <si>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</si>
  <si>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</si>
  <si>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</si>
  <si>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</si>
  <si>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</si>
  <si>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</si>
  <si>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</si>
  <si>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</si>
  <si>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</si>
  <si>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</si>
  <si>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</si>
  <si>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</si>
  <si>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</si>
  <si>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</si>
  <si>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</si>
  <si>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</si>
  <si>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</si>
  <si>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</si>
  <si>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</si>
  <si>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</si>
  <si>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</si>
  <si>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</si>
  <si>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</si>
  <si>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</si>
  <si>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</si>
  <si>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</si>
  <si>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</si>
  <si>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</si>
  <si>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</si>
  <si>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</si>
  <si>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</si>
  <si>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</si>
  <si>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</si>
  <si>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</si>
  <si>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</si>
  <si>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</si>
  <si>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</si>
  <si>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</si>
  <si>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</si>
  <si>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</si>
  <si>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</si>
  <si>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</si>
  <si>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</si>
  <si>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</si>
  <si>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</si>
  <si>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</si>
  <si>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</si>
  <si>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</si>
  <si>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</si>
  <si>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</si>
  <si>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</si>
  <si>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</si>
  <si>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</si>
  <si>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</si>
  <si>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</si>
  <si>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</si>
  <si>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</si>
  <si>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</si>
  <si>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</si>
  <si>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</si>
  <si>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</si>
  <si>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</si>
  <si>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</si>
  <si>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</si>
  <si>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</si>
  <si>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</si>
  <si>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</si>
  <si>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</si>
  <si>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</si>
  <si>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</si>
  <si>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</si>
  <si>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</si>
  <si>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</si>
  <si>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</si>
  <si>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</si>
  <si>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</si>
  <si>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</si>
  <si>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</si>
  <si>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</si>
  <si>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</si>
  <si>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</si>
  <si>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</si>
  <si>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</si>
  <si>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</si>
  <si>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</si>
  <si>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</si>
  <si>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</si>
  <si>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</si>
  <si>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</si>
  <si>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</si>
  <si>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</si>
  <si>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</si>
  <si>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</si>
  <si>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</si>
  <si>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</si>
  <si>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</si>
  <si>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</si>
  <si>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</si>
  <si>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</si>
  <si>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</si>
  <si>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</si>
  <si>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</si>
  <si>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</si>
  <si>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</si>
  <si>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</si>
  <si>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</si>
  <si>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</si>
  <si>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</si>
  <si>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</si>
  <si>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</si>
  <si>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</si>
  <si>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</si>
  <si>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</si>
  <si>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</si>
  <si>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</si>
  <si>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</si>
  <si>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</si>
  <si>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</si>
  <si>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</si>
  <si>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</si>
  <si>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</si>
  <si>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</si>
  <si>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</si>
  <si>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</si>
  <si>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</si>
  <si>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</si>
  <si>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</si>
  <si>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</si>
  <si>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</si>
  <si>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</si>
  <si>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</si>
  <si>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</si>
  <si>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</si>
  <si>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</si>
  <si>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</si>
  <si>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</si>
  <si>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</si>
  <si>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</si>
  <si>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</si>
  <si>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</si>
  <si>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</si>
  <si>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</si>
  <si>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</si>
  <si>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</si>
  <si>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</si>
  <si>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</si>
  <si>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</si>
  <si>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</si>
  <si>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</si>
  <si>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</si>
  <si>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</si>
  <si>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</si>
  <si>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</si>
  <si>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</si>
  <si>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</si>
  <si>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</si>
  <si>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</si>
  <si>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</si>
  <si>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</si>
  <si>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</si>
  <si>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</si>
  <si>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</si>
  <si>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</si>
  <si>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</si>
  <si>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</si>
  <si>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</si>
  <si>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</si>
  <si>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</si>
  <si>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</si>
  <si>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</si>
  <si>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</si>
  <si>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</si>
  <si>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</si>
  <si>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</si>
  <si>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</si>
  <si>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</si>
  <si>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</si>
  <si>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</si>
  <si>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</si>
  <si>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</si>
  <si>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</si>
  <si>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</si>
  <si>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</si>
  <si>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</si>
  <si>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</si>
  <si>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</si>
  <si>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</si>
  <si>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</si>
  <si>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</si>
  <si>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</si>
  <si>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</si>
  <si>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</si>
  <si>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</si>
  <si>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</si>
  <si>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</si>
  <si>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</si>
  <si>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</si>
  <si>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</si>
  <si>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</si>
  <si>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</si>
  <si>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</si>
  <si>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</si>
  <si>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</si>
  <si>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</si>
  <si>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</si>
  <si>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</si>
  <si>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</si>
  <si>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</si>
  <si>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</si>
  <si>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</si>
  <si>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</si>
  <si>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</si>
  <si>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</si>
  <si>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</si>
  <si>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</si>
  <si>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</si>
  <si>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</si>
  <si>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</si>
  <si>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</si>
  <si>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</si>
  <si>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</si>
  <si>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</si>
  <si>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</si>
  <si>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</si>
  <si>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</si>
  <si>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</si>
  <si>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</si>
  <si>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</si>
  <si>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</si>
  <si>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</si>
  <si>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</si>
  <si>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</si>
  <si>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</si>
  <si>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</si>
  <si>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</si>
  <si>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</si>
  <si>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</si>
  <si>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</si>
  <si>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</si>
  <si>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</si>
  <si>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</si>
  <si>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</si>
  <si>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</si>
  <si>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</si>
  <si>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</si>
  <si>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</si>
  <si>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</si>
  <si>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</si>
  <si>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</si>
  <si>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</si>
  <si>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</si>
  <si>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</si>
  <si>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</si>
  <si>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</si>
  <si>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</si>
  <si>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</si>
  <si>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</si>
  <si>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</si>
  <si>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</si>
  <si>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</si>
  <si>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</si>
  <si>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</si>
  <si>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</si>
  <si>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</si>
  <si>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</si>
  <si>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</si>
  <si>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</si>
  <si>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</si>
  <si>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</si>
  <si>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</si>
  <si>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</si>
  <si>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</si>
  <si>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</si>
  <si>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</si>
  <si>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</si>
  <si>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</si>
  <si>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</si>
  <si>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</si>
  <si>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</si>
  <si>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</si>
  <si>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</si>
  <si>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</si>
  <si>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</si>
  <si>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</si>
  <si>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</si>
  <si>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</si>
  <si>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</si>
  <si>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</si>
  <si>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</si>
  <si>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</si>
  <si>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</si>
  <si>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</si>
  <si>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</si>
  <si>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</si>
  <si>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</si>
  <si>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</si>
  <si>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</si>
  <si>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</si>
  <si>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</si>
  <si>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</si>
  <si>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SWE Netz GmbH</t>
  </si>
  <si>
    <t>Magdeburger Allee 34</t>
  </si>
  <si>
    <t>Erfurt</t>
  </si>
  <si>
    <t>9870045600003</t>
  </si>
  <si>
    <t>Marco Schmaderer / Julia Nicolaus</t>
  </si>
  <si>
    <t>netznutzung.gas@stadtwerke-erfurt.de</t>
  </si>
  <si>
    <t>0361/564-2341 oder -2357</t>
  </si>
  <si>
    <t>NCHN007004560000</t>
  </si>
  <si>
    <t>GASPOOLNH7004561</t>
  </si>
  <si>
    <t>Erfurt-Stadt</t>
  </si>
  <si>
    <t>vP0560</t>
  </si>
  <si>
    <t>DE_HEF04</t>
  </si>
  <si>
    <t>DE_HMF04</t>
  </si>
  <si>
    <t>DE_GKO04</t>
  </si>
  <si>
    <t>DE_GBD04</t>
  </si>
  <si>
    <t>DE_GHA04</t>
  </si>
  <si>
    <t>DE_GBA04</t>
  </si>
  <si>
    <t>DE_GGA04</t>
  </si>
  <si>
    <t>DE_GMK04</t>
  </si>
  <si>
    <t>DE_GGB04</t>
  </si>
  <si>
    <t>DE_GBH04</t>
  </si>
  <si>
    <t>DE_GPD04</t>
  </si>
  <si>
    <t>DE_GMF04</t>
  </si>
  <si>
    <t>DE_GWA04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</si>
</sst>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tabSelected="1" zoomScaleNormal="10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338</v>
      </c>
    </row>
    <row r="8" spans="2:7" s="8" customFormat="1">
      <c r="B8" s="8" t="s">
        <v>462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498</v>
      </c>
    </row>
    <row r="12" spans="2:7" s="8" customFormat="1">
      <c r="B12" s="8" t="s">
        <v>499</v>
      </c>
    </row>
    <row r="13" spans="2:7" s="8" customFormat="1">
      <c r="B13" s="8" t="s">
        <v>505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42205</v>
      </c>
      <c r="E29" s="8"/>
      <c r="F29" s="8"/>
      <c r="G29" s="8"/>
      <c r="H29" s="8"/>
    </row>
    <row r="30" spans="2:12">
      <c r="B30" s="21" t="s">
        <v>348</v>
      </c>
      <c r="C30" s="327" t="s">
        <v>649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653</v>
      </c>
      <c r="D4" s="27">
        <v>42276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652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485</v>
      </c>
      <c r="D11" s="331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99086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501</v>
      </c>
      <c r="D28" s="48" t="str">
        <f>IF(D27&lt;&gt;C28,VLOOKUP(D27,$C$29:$D$48,2,FALSE),C28)</f>
        <v>SWE Netz GmbH</v>
      </c>
      <c r="E28" s="38"/>
      <c r="F28" s="11"/>
      <c r="G28" s="2"/>
    </row>
    <row r="29" spans="1:15">
      <c r="B29" s="15"/>
      <c r="C29" s="22" t="s">
        <v>396</v>
      </c>
      <c r="D29" s="41" t="s">
        <v>656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56" priority="2">
      <formula>IF(CELL("Zeile",D30)&lt;$D$25+CELL("Zeile",$D$29),1,0)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SWE Netz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SWE Netz GmbH</v>
      </c>
      <c r="E6" s="15"/>
      <c r="H6" s="67"/>
      <c r="I6" s="67"/>
      <c r="J6" s="67"/>
      <c r="K6" s="67"/>
    </row>
    <row r="7" spans="2:15" ht="15" customHeight="1">
      <c r="B7" s="22"/>
      <c r="C7" s="60" t="s">
        <v>487</v>
      </c>
      <c r="D7" s="328" t="str">
        <f>Netzbetreiber!$D$11</f>
        <v>9870045600003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614</v>
      </c>
      <c r="D13" s="33" t="s">
        <v>615</v>
      </c>
      <c r="E13" s="15"/>
      <c r="H13" s="271" t="s">
        <v>615</v>
      </c>
      <c r="I13" s="271" t="s">
        <v>616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574</v>
      </c>
      <c r="I19" s="270" t="s">
        <v>488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489</v>
      </c>
      <c r="I20" s="270" t="s">
        <v>490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612</v>
      </c>
      <c r="D22" s="49" t="s">
        <v>608</v>
      </c>
      <c r="E22" s="15"/>
      <c r="H22" s="267" t="s">
        <v>608</v>
      </c>
      <c r="I22" s="267" t="s">
        <v>609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610</v>
      </c>
      <c r="E23" s="15"/>
      <c r="H23" s="267" t="s">
        <v>611</v>
      </c>
      <c r="I23" s="8" t="s">
        <v>607</v>
      </c>
      <c r="J23" s="8"/>
      <c r="K23" s="8"/>
      <c r="L23" s="268"/>
    </row>
    <row r="24" spans="2:16" ht="15" customHeight="1">
      <c r="B24" s="22"/>
      <c r="C24" s="24" t="s">
        <v>613</v>
      </c>
      <c r="D24" s="24" t="str">
        <f>IF(D22=$H$22,L24,IF(D23=$H$24,M24,N24))</f>
        <v>=&gt;  Q(D) = KW  x  h(T, SLP-Typ)  x  F(WT)</v>
      </c>
      <c r="E24" s="15"/>
      <c r="H24" s="267" t="s">
        <v>610</v>
      </c>
      <c r="I24" s="267" t="s">
        <v>617</v>
      </c>
      <c r="J24" s="8"/>
      <c r="K24" s="8"/>
      <c r="L24" s="270" t="s">
        <v>618</v>
      </c>
      <c r="M24" s="270" t="s">
        <v>620</v>
      </c>
      <c r="N24" s="270" t="s">
        <v>619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577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621</v>
      </c>
      <c r="D27" s="42" t="s">
        <v>622</v>
      </c>
      <c r="E27" s="15"/>
      <c r="H27" s="297" t="s">
        <v>622</v>
      </c>
      <c r="I27" s="269" t="s">
        <v>623</v>
      </c>
      <c r="J27" s="269" t="s">
        <v>624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625</v>
      </c>
      <c r="I28" s="270" t="s">
        <v>626</v>
      </c>
      <c r="J28" s="270" t="s">
        <v>627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628</v>
      </c>
      <c r="I29" s="270" t="s">
        <v>629</v>
      </c>
      <c r="J29" s="270" t="s">
        <v>630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493</v>
      </c>
      <c r="C31" s="6" t="s">
        <v>576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631</v>
      </c>
      <c r="I32" s="270" t="s">
        <v>632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633</v>
      </c>
      <c r="I33" s="267" t="s">
        <v>628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548</v>
      </c>
      <c r="C35" s="24" t="s">
        <v>495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549</v>
      </c>
      <c r="C37" s="5" t="s">
        <v>366</v>
      </c>
      <c r="D37" s="34">
        <v>1500000</v>
      </c>
      <c r="E37" s="15" t="s">
        <v>506</v>
      </c>
      <c r="I37" s="267"/>
      <c r="J37" s="267"/>
      <c r="K37" s="267"/>
      <c r="L37" s="267"/>
      <c r="M37" s="268"/>
    </row>
    <row r="38" spans="2:39" customFormat="1" ht="15" customHeight="1">
      <c r="C38" s="8" t="s">
        <v>491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550</v>
      </c>
      <c r="C40" s="5" t="s">
        <v>367</v>
      </c>
      <c r="D40" s="36">
        <v>500</v>
      </c>
      <c r="E40" s="15" t="s">
        <v>540</v>
      </c>
      <c r="H40" s="67"/>
      <c r="I40" s="67"/>
      <c r="J40" s="67"/>
      <c r="K40" s="67"/>
    </row>
    <row r="41" spans="2:39" ht="15" customHeight="1">
      <c r="C41" s="8" t="s">
        <v>492</v>
      </c>
    </row>
    <row r="42" spans="2:39" ht="15" customHeight="1">
      <c r="B42" s="7"/>
      <c r="C42" s="3"/>
    </row>
    <row r="43" spans="2:39" ht="15" customHeight="1">
      <c r="B43" s="7"/>
      <c r="C43" s="3" t="s">
        <v>539</v>
      </c>
    </row>
    <row r="44" spans="2:39" ht="18" customHeight="1">
      <c r="C44" s="3" t="s">
        <v>541</v>
      </c>
    </row>
    <row r="45" spans="2:39" ht="18" customHeight="1">
      <c r="C45" s="3"/>
    </row>
    <row r="46" spans="2:39" ht="15" customHeight="1">
      <c r="B46" s="22" t="s">
        <v>551</v>
      </c>
      <c r="C46" s="60" t="s">
        <v>575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585</v>
      </c>
      <c r="D48" s="45" t="s">
        <v>665</v>
      </c>
    </row>
    <row r="49" spans="3:4" ht="18" customHeight="1">
      <c r="C49" s="22" t="s">
        <v>586</v>
      </c>
      <c r="D49" s="45"/>
    </row>
    <row r="50" spans="3:4" ht="18" customHeight="1">
      <c r="C50" s="22" t="s">
        <v>587</v>
      </c>
      <c r="D50" s="45"/>
    </row>
    <row r="51" spans="3:4" ht="18" customHeight="1">
      <c r="C51" s="22" t="s">
        <v>588</v>
      </c>
      <c r="D51" s="45"/>
    </row>
    <row r="52" spans="3:4" ht="18" customHeight="1">
      <c r="C52" s="22" t="s">
        <v>589</v>
      </c>
      <c r="D52" s="45"/>
    </row>
    <row r="53" spans="3:4" ht="18" customHeight="1">
      <c r="C53" s="22" t="s">
        <v>590</v>
      </c>
      <c r="D53" s="45"/>
    </row>
    <row r="54" spans="3:4" ht="18" customHeight="1">
      <c r="C54" s="22" t="s">
        <v>591</v>
      </c>
      <c r="D54" s="45"/>
    </row>
    <row r="55" spans="3:4" ht="18" customHeight="1">
      <c r="C55" s="22" t="s">
        <v>592</v>
      </c>
      <c r="D55" s="45"/>
    </row>
    <row r="56" spans="3:4" ht="18" customHeight="1">
      <c r="C56" s="22" t="s">
        <v>593</v>
      </c>
      <c r="D56" s="45"/>
    </row>
    <row r="57" spans="3:4" ht="18" customHeight="1">
      <c r="C57" s="22" t="s">
        <v>594</v>
      </c>
      <c r="D57" s="45"/>
    </row>
    <row r="58" spans="3:4" ht="18" customHeight="1">
      <c r="C58" s="22" t="s">
        <v>595</v>
      </c>
      <c r="D58" s="45"/>
    </row>
    <row r="59" spans="3:4" ht="18" customHeight="1">
      <c r="C59" s="22" t="s">
        <v>596</v>
      </c>
      <c r="D59" s="45"/>
    </row>
    <row r="60" spans="3:4" ht="18" customHeight="1">
      <c r="C60" s="22" t="s">
        <v>597</v>
      </c>
      <c r="D60" s="45"/>
    </row>
    <row r="61" spans="3:4" ht="18" customHeight="1">
      <c r="C61" s="22" t="s">
        <v>598</v>
      </c>
      <c r="D61" s="45"/>
    </row>
    <row r="62" spans="3:4" ht="18" customHeight="1">
      <c r="C62" s="22" t="s">
        <v>599</v>
      </c>
      <c r="D62" s="45"/>
    </row>
  </sheetData>
  <sheetProtection sheet="1" objects="1" scenarios="1"/>
  <conditionalFormatting sqref="D15">
    <cfRule type="expression" dxfId="54" priority="21">
      <formula>IF($D$11="Gaspool",1,0)</formula>
    </cfRule>
  </conditionalFormatting>
  <conditionalFormatting sqref="D16">
    <cfRule type="expression" dxfId="53" priority="18">
      <formula>IF($D$11="NCG",1,0)</formula>
    </cfRule>
  </conditionalFormatting>
  <conditionalFormatting sqref="D48:D62">
    <cfRule type="expression" dxfId="52" priority="17">
      <formula>IF(CELL("Zeile",D48)&lt;$D$46+CELL("Zeile",$D$48),1,0)</formula>
    </cfRule>
  </conditionalFormatting>
  <conditionalFormatting sqref="D49:D62">
    <cfRule type="expression" dxfId="51" priority="16">
      <formula>IF(CELL(D49)&lt;$D$36+27,1,0)</formula>
    </cfRule>
  </conditionalFormatting>
  <conditionalFormatting sqref="D23">
    <cfRule type="expression" dxfId="50" priority="15">
      <formula>IF($D$22=$H$22,1,0)</formula>
    </cfRule>
  </conditionalFormatting>
  <conditionalFormatting sqref="D31">
    <cfRule type="expression" dxfId="49" priority="4">
      <formula>IF($D$18="synthetisch",1,0)</formula>
    </cfRule>
  </conditionalFormatting>
  <conditionalFormatting sqref="D28">
    <cfRule type="expression" dxfId="48" priority="2">
      <formula>IF(AND($D$27=$I$27,$D$26=$H$26),1,0)</formula>
    </cfRule>
  </conditionalFormatting>
  <conditionalFormatting sqref="D26:D28">
    <cfRule type="expression" dxfId="47" priority="5">
      <formula>IF($D$18="analytisch",1,0)</formula>
    </cfRule>
  </conditionalFormatting>
  <conditionalFormatting sqref="D27">
    <cfRule type="expression" dxfId="46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zoomScale="70" zoomScaleNormal="70" workbookViewId="0">
      <selection activeCell="H14" sqref="H14:H1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543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SWE Netz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SWE Netz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Netzbetreiber!D11</f>
        <v>9870045600003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522</v>
      </c>
      <c r="D9" s="129"/>
      <c r="E9" s="129"/>
      <c r="F9" s="153">
        <f>'SLP-Verfahren'!D46</f>
        <v>1</v>
      </c>
      <c r="H9" s="171" t="s">
        <v>600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584</v>
      </c>
      <c r="D10" s="129"/>
      <c r="E10" s="129"/>
      <c r="F10" s="49">
        <v>1</v>
      </c>
      <c r="G10" s="57"/>
      <c r="H10" s="171" t="s">
        <v>601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602</v>
      </c>
      <c r="D11" s="129"/>
      <c r="E11" s="129"/>
      <c r="F11" s="333" t="str">
        <f>INDEX('SLP-Verfahren'!D48:D62,'SLP-Temp-Gebiet #01'!F10)</f>
        <v>Erfurt-Stadt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583</v>
      </c>
      <c r="D13" s="343"/>
      <c r="E13" s="343"/>
      <c r="F13" s="181" t="s">
        <v>547</v>
      </c>
      <c r="G13" s="129" t="s">
        <v>545</v>
      </c>
      <c r="H13" s="261" t="s">
        <v>562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/>
      <c r="G14" s="263"/>
      <c r="H14" s="51"/>
      <c r="I14" s="57"/>
      <c r="J14" s="129"/>
      <c r="K14" s="129"/>
      <c r="L14" s="129"/>
      <c r="M14" s="129"/>
      <c r="N14" s="129"/>
      <c r="O14" s="332" t="s">
        <v>650</v>
      </c>
      <c r="R14" s="207" t="s">
        <v>563</v>
      </c>
      <c r="S14" s="207" t="s">
        <v>564</v>
      </c>
      <c r="T14" s="207" t="s">
        <v>565</v>
      </c>
      <c r="U14" s="207" t="s">
        <v>566</v>
      </c>
      <c r="V14" s="207" t="s">
        <v>546</v>
      </c>
      <c r="W14" s="207" t="s">
        <v>567</v>
      </c>
      <c r="X14" s="207" t="s">
        <v>568</v>
      </c>
      <c r="Y14" s="207" t="s">
        <v>569</v>
      </c>
      <c r="Z14" s="207" t="s">
        <v>570</v>
      </c>
      <c r="AA14" s="207" t="s">
        <v>571</v>
      </c>
      <c r="AB14" s="207" t="s">
        <v>572</v>
      </c>
      <c r="AC14" s="207" t="s">
        <v>573</v>
      </c>
    </row>
    <row r="15" spans="2:56" ht="19.5" customHeight="1">
      <c r="B15" s="129"/>
      <c r="C15" s="344" t="s">
        <v>388</v>
      </c>
      <c r="D15" s="344"/>
      <c r="E15" s="89" t="s">
        <v>449</v>
      </c>
      <c r="F15" s="262"/>
      <c r="G15" s="263"/>
      <c r="H15" s="51"/>
      <c r="I15" s="57"/>
      <c r="J15" s="129"/>
      <c r="K15" s="129"/>
      <c r="L15" s="129"/>
      <c r="M15" s="129"/>
      <c r="N15" s="129"/>
      <c r="O15" s="160" t="s">
        <v>139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548</v>
      </c>
      <c r="AJ15" s="260" t="s">
        <v>549</v>
      </c>
      <c r="AK15" s="260" t="s">
        <v>550</v>
      </c>
      <c r="AL15" s="260" t="s">
        <v>551</v>
      </c>
      <c r="AM15" s="260" t="s">
        <v>552</v>
      </c>
      <c r="AN15" s="260" t="s">
        <v>553</v>
      </c>
      <c r="AO15" s="260" t="s">
        <v>554</v>
      </c>
      <c r="AP15" s="260" t="s">
        <v>555</v>
      </c>
      <c r="AQ15" s="260" t="s">
        <v>556</v>
      </c>
      <c r="AR15" s="260" t="s">
        <v>557</v>
      </c>
      <c r="AS15" s="260" t="s">
        <v>558</v>
      </c>
      <c r="AT15" s="260" t="s">
        <v>559</v>
      </c>
      <c r="AU15" s="260" t="s">
        <v>560</v>
      </c>
      <c r="AV15" s="260" t="s">
        <v>561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517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523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525</v>
      </c>
      <c r="D21" s="152" t="s">
        <v>515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536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88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520</v>
      </c>
      <c r="D24" s="186"/>
      <c r="E24" s="155" t="s">
        <v>665</v>
      </c>
      <c r="F24" s="155" t="s">
        <v>581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342" t="s">
        <v>666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504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519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526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532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604</v>
      </c>
      <c r="D35" s="152" t="s">
        <v>605</v>
      </c>
      <c r="E35" s="155" t="s">
        <v>603</v>
      </c>
      <c r="F35" s="155" t="s">
        <v>603</v>
      </c>
      <c r="G35" s="155" t="s">
        <v>603</v>
      </c>
      <c r="H35" s="155" t="s">
        <v>603</v>
      </c>
      <c r="I35" s="155" t="s">
        <v>603</v>
      </c>
      <c r="J35" s="155" t="s">
        <v>603</v>
      </c>
      <c r="K35" s="155" t="s">
        <v>603</v>
      </c>
      <c r="L35" s="155" t="s">
        <v>603</v>
      </c>
      <c r="M35" s="155" t="s">
        <v>603</v>
      </c>
      <c r="N35" s="155" t="s">
        <v>603</v>
      </c>
      <c r="O35" s="183" t="s">
        <v>142</v>
      </c>
      <c r="Q35" s="209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537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530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528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534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535</v>
      </c>
      <c r="D46" s="199" t="s">
        <v>533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533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578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542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525</v>
      </c>
      <c r="D55" s="152" t="s">
        <v>515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536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520</v>
      </c>
      <c r="D58" s="186"/>
      <c r="E58" s="155" t="str">
        <f>E24</f>
        <v>Erfurt-Stadt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521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 t="str">
        <f>E25</f>
        <v>vP0560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Sonstiges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526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532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604</v>
      </c>
      <c r="D69" s="152" t="s">
        <v>605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537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5" t="s">
        <v>579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543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SWE Netz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SWE Netz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487</v>
      </c>
      <c r="D6" s="57"/>
      <c r="E6" s="329" t="str">
        <f>Netzbetreiber!$D$11</f>
        <v>9870045600003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497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522</v>
      </c>
      <c r="D9" s="129"/>
      <c r="E9" s="129"/>
      <c r="F9" s="153">
        <f>'SLP-Verfahren'!D46</f>
        <v>1</v>
      </c>
      <c r="H9" s="171" t="s">
        <v>600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584</v>
      </c>
      <c r="D10" s="129"/>
      <c r="E10" s="129"/>
      <c r="F10" s="49">
        <v>2</v>
      </c>
      <c r="G10" s="57"/>
      <c r="H10" s="171" t="s">
        <v>601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602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583</v>
      </c>
      <c r="D13" s="343"/>
      <c r="E13" s="343"/>
      <c r="F13" s="181" t="s">
        <v>547</v>
      </c>
      <c r="G13" s="129" t="s">
        <v>545</v>
      </c>
      <c r="H13" s="261" t="s">
        <v>562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448</v>
      </c>
      <c r="D14" s="344"/>
      <c r="E14" s="89" t="s">
        <v>449</v>
      </c>
      <c r="F14" s="262" t="s">
        <v>85</v>
      </c>
      <c r="G14" s="263" t="s">
        <v>571</v>
      </c>
      <c r="H14" s="51">
        <v>0</v>
      </c>
      <c r="I14" s="57"/>
      <c r="J14" s="129"/>
      <c r="K14" s="129"/>
      <c r="L14" s="129"/>
      <c r="M14" s="129"/>
      <c r="N14" s="129"/>
      <c r="O14" s="332" t="s">
        <v>650</v>
      </c>
      <c r="R14" s="207" t="s">
        <v>563</v>
      </c>
      <c r="S14" s="207" t="s">
        <v>564</v>
      </c>
      <c r="T14" s="207" t="s">
        <v>565</v>
      </c>
      <c r="U14" s="207" t="s">
        <v>566</v>
      </c>
      <c r="V14" s="207" t="s">
        <v>546</v>
      </c>
      <c r="W14" s="207" t="s">
        <v>567</v>
      </c>
      <c r="X14" s="207" t="s">
        <v>568</v>
      </c>
      <c r="Y14" s="207" t="s">
        <v>569</v>
      </c>
      <c r="Z14" s="207" t="s">
        <v>570</v>
      </c>
      <c r="AA14" s="207" t="s">
        <v>571</v>
      </c>
      <c r="AB14" s="207" t="s">
        <v>572</v>
      </c>
      <c r="AC14" s="207" t="s">
        <v>573</v>
      </c>
    </row>
    <row r="15" spans="2:56" ht="19.5" customHeight="1">
      <c r="B15" s="129"/>
      <c r="C15" s="344" t="s">
        <v>388</v>
      </c>
      <c r="D15" s="344"/>
      <c r="E15" s="89" t="s">
        <v>449</v>
      </c>
      <c r="F15" s="262" t="s">
        <v>71</v>
      </c>
      <c r="G15" s="263" t="s">
        <v>565</v>
      </c>
      <c r="H15" s="51">
        <v>0</v>
      </c>
      <c r="I15" s="57"/>
      <c r="J15" s="129"/>
      <c r="K15" s="129"/>
      <c r="L15" s="129"/>
      <c r="M15" s="129"/>
      <c r="N15" s="129"/>
      <c r="O15" s="160" t="s">
        <v>527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493</v>
      </c>
      <c r="AI15" s="260" t="s">
        <v>548</v>
      </c>
      <c r="AJ15" s="260" t="s">
        <v>549</v>
      </c>
      <c r="AK15" s="260" t="s">
        <v>550</v>
      </c>
      <c r="AL15" s="260" t="s">
        <v>551</v>
      </c>
      <c r="AM15" s="260" t="s">
        <v>552</v>
      </c>
      <c r="AN15" s="260" t="s">
        <v>553</v>
      </c>
      <c r="AO15" s="260" t="s">
        <v>554</v>
      </c>
      <c r="AP15" s="260" t="s">
        <v>555</v>
      </c>
      <c r="AQ15" s="260" t="s">
        <v>556</v>
      </c>
      <c r="AR15" s="260" t="s">
        <v>557</v>
      </c>
      <c r="AS15" s="260" t="s">
        <v>558</v>
      </c>
      <c r="AT15" s="260" t="s">
        <v>559</v>
      </c>
      <c r="AU15" s="260" t="s">
        <v>560</v>
      </c>
      <c r="AV15" s="260" t="s">
        <v>561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517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523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518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525</v>
      </c>
      <c r="D21" s="152" t="s">
        <v>515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536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502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520</v>
      </c>
      <c r="D24" s="186"/>
      <c r="E24" s="155" t="s">
        <v>580</v>
      </c>
      <c r="F24" s="155" t="s">
        <v>581</v>
      </c>
      <c r="G24" s="155"/>
      <c r="H24" s="155"/>
      <c r="I24" s="155"/>
      <c r="J24" s="155"/>
      <c r="K24" s="155"/>
      <c r="L24" s="155"/>
      <c r="M24" s="155"/>
      <c r="N24" s="155"/>
      <c r="O24" s="183" t="s">
        <v>521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519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526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532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604</v>
      </c>
      <c r="D35" s="152" t="s">
        <v>605</v>
      </c>
      <c r="E35" s="155" t="s">
        <v>603</v>
      </c>
      <c r="F35" s="155" t="s">
        <v>603</v>
      </c>
      <c r="G35" s="155" t="s">
        <v>603</v>
      </c>
      <c r="H35" s="155" t="s">
        <v>603</v>
      </c>
      <c r="I35" s="155" t="s">
        <v>603</v>
      </c>
      <c r="J35" s="155" t="s">
        <v>603</v>
      </c>
      <c r="K35" s="155" t="s">
        <v>603</v>
      </c>
      <c r="L35" s="155" t="s">
        <v>603</v>
      </c>
      <c r="M35" s="155" t="s">
        <v>603</v>
      </c>
      <c r="N35" s="155" t="s">
        <v>603</v>
      </c>
      <c r="O35" s="183" t="s">
        <v>142</v>
      </c>
      <c r="Q35" s="209"/>
      <c r="R35" s="67" t="s">
        <v>603</v>
      </c>
      <c r="S35" s="67" t="s">
        <v>606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537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530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524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528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534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535</v>
      </c>
      <c r="D46" s="199" t="s">
        <v>533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533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578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542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518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525</v>
      </c>
      <c r="D55" s="152" t="s">
        <v>515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536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520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521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519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526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532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604</v>
      </c>
      <c r="D69" s="152" t="s">
        <v>605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537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5" t="s">
        <v>579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E26" sqref="E2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SWE Netz GmbH</v>
      </c>
      <c r="E5" s="129"/>
      <c r="J5" s="88" t="s">
        <v>497</v>
      </c>
      <c r="K5" s="130" t="s">
        <v>500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SWE Netz GmbH</v>
      </c>
      <c r="E6" s="129"/>
      <c r="F6" s="129"/>
      <c r="K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487</v>
      </c>
      <c r="D7" s="54" t="str">
        <f>Netzbetreiber!$D$11</f>
        <v>9870045600003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495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494</v>
      </c>
      <c r="D10" s="133" t="s">
        <v>147</v>
      </c>
      <c r="E10" s="272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634</v>
      </c>
      <c r="M10" s="149" t="s">
        <v>643</v>
      </c>
      <c r="N10" s="150" t="s">
        <v>644</v>
      </c>
      <c r="O10" s="150" t="s">
        <v>645</v>
      </c>
      <c r="P10" s="151" t="s">
        <v>646</v>
      </c>
      <c r="Q10" s="145" t="s">
        <v>635</v>
      </c>
      <c r="R10" s="135" t="s">
        <v>636</v>
      </c>
      <c r="S10" s="136" t="s">
        <v>637</v>
      </c>
      <c r="T10" s="136" t="s">
        <v>638</v>
      </c>
      <c r="U10" s="136" t="s">
        <v>639</v>
      </c>
      <c r="V10" s="136" t="s">
        <v>640</v>
      </c>
      <c r="W10" s="136" t="s">
        <v>641</v>
      </c>
      <c r="X10" s="137" t="s">
        <v>642</v>
      </c>
      <c r="Y10" s="294" t="s">
        <v>647</v>
      </c>
    </row>
    <row r="11" spans="2:26" ht="15.75" thickBot="1">
      <c r="B11" s="138" t="s">
        <v>496</v>
      </c>
      <c r="C11" s="139" t="s">
        <v>509</v>
      </c>
      <c r="D11" s="293" t="s">
        <v>247</v>
      </c>
      <c r="E11" s="163" t="s">
        <v>516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25" si="0">$D$6</f>
        <v>SWE Netz GmbH</v>
      </c>
      <c r="D12" s="62" t="s">
        <v>247</v>
      </c>
      <c r="E12" s="164" t="s">
        <v>667</v>
      </c>
      <c r="F12" s="296" t="str">
        <f>VLOOKUP($E12,'BDEW-Standard'!$B$3:$M$158,F$9,0)</f>
        <v>D14</v>
      </c>
      <c r="H12" s="273">
        <f>ROUND(VLOOKUP($E12,'BDEW-Standard'!$B$3:$M$158,H$9,0),7)</f>
        <v>3.1850190999999999</v>
      </c>
      <c r="I12" s="273">
        <f>ROUND(VLOOKUP($E12,'BDEW-Standard'!$B$3:$M$158,I$9,0),7)</f>
        <v>-37.412415500000002</v>
      </c>
      <c r="J12" s="273">
        <f>ROUND(VLOOKUP($E12,'BDEW-Standard'!$B$3:$M$158,J$9,0),7)</f>
        <v>6.1723179000000004</v>
      </c>
      <c r="K12" s="273">
        <f>ROUND(VLOOKUP($E12,'BDEW-Standard'!$B$3:$M$158,K$9,0),7)</f>
        <v>7.6109599999999999E-2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0.95508749343949439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SWE Netz GmbH</v>
      </c>
      <c r="D13" s="62" t="s">
        <v>247</v>
      </c>
      <c r="E13" s="164" t="s">
        <v>668</v>
      </c>
      <c r="F13" s="296" t="str">
        <f>VLOOKUP($E13,'BDEW-Standard'!$B$3:$M$158,F$9,0)</f>
        <v>D24</v>
      </c>
      <c r="H13" s="273">
        <f>ROUND(VLOOKUP($E13,'BDEW-Standard'!$B$3:$M$158,H$9,0),7)</f>
        <v>2.5187775000000001</v>
      </c>
      <c r="I13" s="273">
        <f>ROUND(VLOOKUP($E13,'BDEW-Standard'!$B$3:$M$158,I$9,0),7)</f>
        <v>-35.033375399999997</v>
      </c>
      <c r="J13" s="273">
        <f>ROUND(VLOOKUP($E13,'BDEW-Standard'!$B$3:$M$158,J$9,0),7)</f>
        <v>6.2240634000000004</v>
      </c>
      <c r="K13" s="273">
        <f>ROUND(VLOOKUP($E13,'BDEW-Standard'!$B$3:$M$158,K$9,0),7)</f>
        <v>0.10107820000000001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1.0146273685996503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SWE Netz GmbH</v>
      </c>
      <c r="D14" s="62" t="s">
        <v>247</v>
      </c>
      <c r="E14" s="164" t="s">
        <v>669</v>
      </c>
      <c r="F14" s="296" t="str">
        <f>VLOOKUP($E14,'BDEW-Standard'!$B$3:$M$158,F$9,0)</f>
        <v>KO4</v>
      </c>
      <c r="H14" s="273">
        <f>ROUND(VLOOKUP($E14,'BDEW-Standard'!$B$3:$M$158,H$9,0),7)</f>
        <v>3.4428942999999999</v>
      </c>
      <c r="I14" s="273">
        <f>ROUND(VLOOKUP($E14,'BDEW-Standard'!$B$3:$M$158,I$9,0),7)</f>
        <v>-36.659050399999998</v>
      </c>
      <c r="J14" s="273">
        <f>ROUND(VLOOKUP($E14,'BDEW-Standard'!$B$3:$M$158,J$9,0),7)</f>
        <v>7.6083226000000002</v>
      </c>
      <c r="K14" s="273">
        <f>ROUND(VLOOKUP($E14,'BDEW-Standard'!$B$3:$M$158,K$9,0),7)</f>
        <v>7.4685000000000001E-2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0.97768382110526542</v>
      </c>
      <c r="R14" s="274">
        <f>ROUND(VLOOKUP(MID($E14,4,3),'Wochentag F(WT)'!$B$7:$J$22,R$9,0),4)</f>
        <v>1.0354000000000001</v>
      </c>
      <c r="S14" s="274">
        <f>ROUND(VLOOKUP(MID($E14,4,3),'Wochentag F(WT)'!$B$7:$J$22,S$9,0),4)</f>
        <v>1.0523</v>
      </c>
      <c r="T14" s="274">
        <f>ROUND(VLOOKUP(MID($E14,4,3),'Wochentag F(WT)'!$B$7:$J$22,T$9,0),4)</f>
        <v>1.0448999999999999</v>
      </c>
      <c r="U14" s="274">
        <f>ROUND(VLOOKUP(MID($E14,4,3),'Wochentag F(WT)'!$B$7:$J$22,U$9,0),4)</f>
        <v>1.0494000000000001</v>
      </c>
      <c r="V14" s="274">
        <f>ROUND(VLOOKUP(MID($E14,4,3),'Wochentag F(WT)'!$B$7:$J$22,V$9,0),4)</f>
        <v>0.98850000000000005</v>
      </c>
      <c r="W14" s="274">
        <f>ROUND(VLOOKUP(MID($E14,4,3),'Wochentag F(WT)'!$B$7:$J$22,W$9,0),4)</f>
        <v>0.88600000000000001</v>
      </c>
      <c r="X14" s="275">
        <f t="shared" si="2"/>
        <v>0.94349999999999934</v>
      </c>
      <c r="Y14" s="292"/>
      <c r="Z14" s="210"/>
    </row>
    <row r="15" spans="2:26" s="142" customFormat="1">
      <c r="B15" s="143">
        <v>4</v>
      </c>
      <c r="C15" s="144" t="str">
        <f t="shared" si="0"/>
        <v>SWE Netz GmbH</v>
      </c>
      <c r="D15" s="62" t="s">
        <v>247</v>
      </c>
      <c r="E15" s="164" t="s">
        <v>670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SWE Netz GmbH</v>
      </c>
      <c r="D16" s="62" t="s">
        <v>247</v>
      </c>
      <c r="E16" s="164" t="s">
        <v>671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SWE Netz GmbH</v>
      </c>
      <c r="D17" s="62" t="s">
        <v>247</v>
      </c>
      <c r="E17" s="164" t="s">
        <v>672</v>
      </c>
      <c r="F17" s="296" t="str">
        <f>VLOOKUP($E17,'BDEW-Standard'!$B$3:$M$158,F$9,0)</f>
        <v>BA4</v>
      </c>
      <c r="H17" s="273">
        <f>ROUND(VLOOKUP($E17,'BDEW-Standard'!$B$3:$M$158,H$9,0),7)</f>
        <v>0.93158890000000005</v>
      </c>
      <c r="I17" s="273">
        <f>ROUND(VLOOKUP($E17,'BDEW-Standard'!$B$3:$M$158,I$9,0),7)</f>
        <v>-33.35</v>
      </c>
      <c r="J17" s="273">
        <f>ROUND(VLOOKUP($E17,'BDEW-Standard'!$B$3:$M$158,J$9,0),7)</f>
        <v>5.7212303000000002</v>
      </c>
      <c r="K17" s="273">
        <f>ROUND(VLOOKUP($E17,'BDEW-Standard'!$B$3:$M$158,K$9,0),7)</f>
        <v>0.66564939999999995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1.0766391850538448</v>
      </c>
      <c r="R17" s="274">
        <f>ROUND(VLOOKUP(MID($E17,4,3),'Wochentag F(WT)'!$B$7:$J$22,R$9,0),4)</f>
        <v>1.0848</v>
      </c>
      <c r="S17" s="274">
        <f>ROUND(VLOOKUP(MID($E17,4,3),'Wochentag F(WT)'!$B$7:$J$22,S$9,0),4)</f>
        <v>1.1211</v>
      </c>
      <c r="T17" s="274">
        <f>ROUND(VLOOKUP(MID($E17,4,3),'Wochentag F(WT)'!$B$7:$J$22,T$9,0),4)</f>
        <v>1.0769</v>
      </c>
      <c r="U17" s="274">
        <f>ROUND(VLOOKUP(MID($E17,4,3),'Wochentag F(WT)'!$B$7:$J$22,U$9,0),4)</f>
        <v>1.1353</v>
      </c>
      <c r="V17" s="274">
        <f>ROUND(VLOOKUP(MID($E17,4,3),'Wochentag F(WT)'!$B$7:$J$22,V$9,0),4)</f>
        <v>1.1402000000000001</v>
      </c>
      <c r="W17" s="274">
        <f>ROUND(VLOOKUP(MID($E17,4,3),'Wochentag F(WT)'!$B$7:$J$22,W$9,0),4)</f>
        <v>0.48520000000000002</v>
      </c>
      <c r="X17" s="275">
        <f t="shared" si="2"/>
        <v>0.95650000000000013</v>
      </c>
      <c r="Y17" s="292"/>
      <c r="Z17" s="210"/>
    </row>
    <row r="18" spans="2:26" s="142" customFormat="1">
      <c r="B18" s="143">
        <v>7</v>
      </c>
      <c r="C18" s="144" t="str">
        <f t="shared" si="0"/>
        <v>SWE Netz GmbH</v>
      </c>
      <c r="D18" s="62" t="s">
        <v>247</v>
      </c>
      <c r="E18" s="164" t="s">
        <v>673</v>
      </c>
      <c r="F18" s="296" t="str">
        <f>VLOOKUP($E18,'BDEW-Standard'!$B$3:$M$158,F$9,0)</f>
        <v>GA4</v>
      </c>
      <c r="H18" s="273">
        <f>ROUND(VLOOKUP($E18,'BDEW-Standard'!$B$3:$M$158,H$9,0),7)</f>
        <v>2.8195655999999998</v>
      </c>
      <c r="I18" s="273">
        <f>ROUND(VLOOKUP($E18,'BDEW-Standard'!$B$3:$M$158,I$9,0),7)</f>
        <v>-36</v>
      </c>
      <c r="J18" s="273">
        <f>ROUND(VLOOKUP($E18,'BDEW-Standard'!$B$3:$M$158,J$9,0),7)</f>
        <v>7.7368518000000002</v>
      </c>
      <c r="K18" s="273">
        <f>ROUND(VLOOKUP($E18,'BDEW-Standard'!$B$3:$M$158,K$9,0),7)</f>
        <v>0.157281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0.96576337685759206</v>
      </c>
      <c r="R18" s="274">
        <f>ROUND(VLOOKUP(MID($E18,4,3),'Wochentag F(WT)'!$B$7:$J$22,R$9,0),4)</f>
        <v>0.93220000000000003</v>
      </c>
      <c r="S18" s="274">
        <f>ROUND(VLOOKUP(MID($E18,4,3),'Wochentag F(WT)'!$B$7:$J$22,S$9,0),4)</f>
        <v>0.98939999999999995</v>
      </c>
      <c r="T18" s="274">
        <f>ROUND(VLOOKUP(MID($E18,4,3),'Wochentag F(WT)'!$B$7:$J$22,T$9,0),4)</f>
        <v>1.0033000000000001</v>
      </c>
      <c r="U18" s="274">
        <f>ROUND(VLOOKUP(MID($E18,4,3),'Wochentag F(WT)'!$B$7:$J$22,U$9,0),4)</f>
        <v>1.0108999999999999</v>
      </c>
      <c r="V18" s="274">
        <f>ROUND(VLOOKUP(MID($E18,4,3),'Wochentag F(WT)'!$B$7:$J$22,V$9,0),4)</f>
        <v>1.018</v>
      </c>
      <c r="W18" s="274">
        <f>ROUND(VLOOKUP(MID($E18,4,3),'Wochentag F(WT)'!$B$7:$J$22,W$9,0),4)</f>
        <v>1.0356000000000001</v>
      </c>
      <c r="X18" s="275">
        <f t="shared" si="2"/>
        <v>1.0106000000000002</v>
      </c>
      <c r="Y18" s="292"/>
      <c r="Z18" s="210"/>
    </row>
    <row r="19" spans="2:26" s="142" customFormat="1">
      <c r="B19" s="143">
        <v>8</v>
      </c>
      <c r="C19" s="144" t="str">
        <f t="shared" si="0"/>
        <v>SWE Netz GmbH</v>
      </c>
      <c r="D19" s="62" t="s">
        <v>247</v>
      </c>
      <c r="E19" s="164" t="s">
        <v>674</v>
      </c>
      <c r="F19" s="296" t="str">
        <f>VLOOKUP($E19,'BDEW-Standard'!$B$3:$M$158,F$9,0)</f>
        <v>MK4</v>
      </c>
      <c r="H19" s="273">
        <f>ROUND(VLOOKUP($E19,'BDEW-Standard'!$B$3:$M$158,H$9,0),7)</f>
        <v>3.1177248</v>
      </c>
      <c r="I19" s="273">
        <f>ROUND(VLOOKUP($E19,'BDEW-Standard'!$B$3:$M$158,I$9,0),7)</f>
        <v>-35.871506199999999</v>
      </c>
      <c r="J19" s="273">
        <f>ROUND(VLOOKUP($E19,'BDEW-Standard'!$B$3:$M$158,J$9,0),7)</f>
        <v>7.5186828999999999</v>
      </c>
      <c r="K19" s="273">
        <f>ROUND(VLOOKUP($E19,'BDEW-Standard'!$B$3:$M$158,K$9,0),7)</f>
        <v>3.4330100000000002E-2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0.9622064996731321</v>
      </c>
      <c r="R19" s="274">
        <f>ROUND(VLOOKUP(MID($E19,4,3),'Wochentag F(WT)'!$B$7:$J$22,R$9,0),4)</f>
        <v>1.0699000000000001</v>
      </c>
      <c r="S19" s="274">
        <f>ROUND(VLOOKUP(MID($E19,4,3),'Wochentag F(WT)'!$B$7:$J$22,S$9,0),4)</f>
        <v>1.0365</v>
      </c>
      <c r="T19" s="274">
        <f>ROUND(VLOOKUP(MID($E19,4,3),'Wochentag F(WT)'!$B$7:$J$22,T$9,0),4)</f>
        <v>0.99329999999999996</v>
      </c>
      <c r="U19" s="274">
        <f>ROUND(VLOOKUP(MID($E19,4,3),'Wochentag F(WT)'!$B$7:$J$22,U$9,0),4)</f>
        <v>0.99480000000000002</v>
      </c>
      <c r="V19" s="274">
        <f>ROUND(VLOOKUP(MID($E19,4,3),'Wochentag F(WT)'!$B$7:$J$22,V$9,0),4)</f>
        <v>1.0659000000000001</v>
      </c>
      <c r="W19" s="274">
        <f>ROUND(VLOOKUP(MID($E19,4,3),'Wochentag F(WT)'!$B$7:$J$22,W$9,0),4)</f>
        <v>0.93620000000000003</v>
      </c>
      <c r="X19" s="275">
        <f t="shared" si="2"/>
        <v>0.90339999999999954</v>
      </c>
      <c r="Y19" s="292"/>
      <c r="Z19" s="210"/>
    </row>
    <row r="20" spans="2:26" s="142" customFormat="1">
      <c r="B20" s="143">
        <v>9</v>
      </c>
      <c r="C20" s="144" t="str">
        <f t="shared" si="0"/>
        <v>SWE Netz GmbH</v>
      </c>
      <c r="D20" s="62" t="s">
        <v>247</v>
      </c>
      <c r="E20" s="164" t="s">
        <v>675</v>
      </c>
      <c r="F20" s="296" t="str">
        <f>VLOOKUP($E20,'BDEW-Standard'!$B$3:$M$158,F$9,0)</f>
        <v>GB4</v>
      </c>
      <c r="H20" s="273">
        <f>ROUND(VLOOKUP($E20,'BDEW-Standard'!$B$3:$M$158,H$9,0),7)</f>
        <v>3.6017736</v>
      </c>
      <c r="I20" s="273">
        <f>ROUND(VLOOKUP($E20,'BDEW-Standard'!$B$3:$M$158,I$9,0),7)</f>
        <v>-37.882536799999997</v>
      </c>
      <c r="J20" s="273">
        <f>ROUND(VLOOKUP($E20,'BDEW-Standard'!$B$3:$M$158,J$9,0),7)</f>
        <v>6.9836070000000001</v>
      </c>
      <c r="K20" s="273">
        <f>ROUND(VLOOKUP($E20,'BDEW-Standard'!$B$3:$M$158,K$9,0),7)</f>
        <v>5.4826199999999999E-2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0.90239375975311864</v>
      </c>
      <c r="R20" s="274">
        <f>ROUND(VLOOKUP(MID($E20,4,3),'Wochentag F(WT)'!$B$7:$J$22,R$9,0),4)</f>
        <v>0.98970000000000002</v>
      </c>
      <c r="S20" s="274">
        <f>ROUND(VLOOKUP(MID($E20,4,3),'Wochentag F(WT)'!$B$7:$J$22,S$9,0),4)</f>
        <v>0.9627</v>
      </c>
      <c r="T20" s="274">
        <f>ROUND(VLOOKUP(MID($E20,4,3),'Wochentag F(WT)'!$B$7:$J$22,T$9,0),4)</f>
        <v>1.0507</v>
      </c>
      <c r="U20" s="274">
        <f>ROUND(VLOOKUP(MID($E20,4,3),'Wochentag F(WT)'!$B$7:$J$22,U$9,0),4)</f>
        <v>1.0551999999999999</v>
      </c>
      <c r="V20" s="274">
        <f>ROUND(VLOOKUP(MID($E20,4,3),'Wochentag F(WT)'!$B$7:$J$22,V$9,0),4)</f>
        <v>1.0297000000000001</v>
      </c>
      <c r="W20" s="274">
        <f>ROUND(VLOOKUP(MID($E20,4,3),'Wochentag F(WT)'!$B$7:$J$22,W$9,0),4)</f>
        <v>0.97670000000000001</v>
      </c>
      <c r="X20" s="275">
        <f t="shared" si="2"/>
        <v>0.9352999999999998</v>
      </c>
      <c r="Y20" s="292"/>
      <c r="Z20" s="210"/>
    </row>
    <row r="21" spans="2:26" s="142" customFormat="1">
      <c r="B21" s="143">
        <v>10</v>
      </c>
      <c r="C21" s="144" t="str">
        <f t="shared" si="0"/>
        <v>SWE Netz GmbH</v>
      </c>
      <c r="D21" s="62" t="s">
        <v>247</v>
      </c>
      <c r="E21" s="164" t="s">
        <v>676</v>
      </c>
      <c r="F21" s="296" t="str">
        <f>VLOOKUP($E21,'BDEW-Standard'!$B$3:$M$158,F$9,0)</f>
        <v>BH4</v>
      </c>
      <c r="H21" s="273">
        <f>ROUND(VLOOKUP($E21,'BDEW-Standard'!$B$3:$M$158,H$9,0),7)</f>
        <v>2.4595180999999999</v>
      </c>
      <c r="I21" s="273">
        <f>ROUND(VLOOKUP($E21,'BDEW-Standard'!$B$3:$M$158,I$9,0),7)</f>
        <v>-35.253212400000002</v>
      </c>
      <c r="J21" s="273">
        <f>ROUND(VLOOKUP($E21,'BDEW-Standard'!$B$3:$M$158,J$9,0),7)</f>
        <v>6.0587001000000003</v>
      </c>
      <c r="K21" s="273">
        <f>ROUND(VLOOKUP($E21,'BDEW-Standard'!$B$3:$M$158,K$9,0),7)</f>
        <v>0.16473699999999999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1.043802057143173</v>
      </c>
      <c r="R21" s="274">
        <f>ROUND(VLOOKUP(MID($E21,4,3),'Wochentag F(WT)'!$B$7:$J$22,R$9,0),4)</f>
        <v>0.97670000000000001</v>
      </c>
      <c r="S21" s="274">
        <f>ROUND(VLOOKUP(MID($E21,4,3),'Wochentag F(WT)'!$B$7:$J$22,S$9,0),4)</f>
        <v>1.0388999999999999</v>
      </c>
      <c r="T21" s="274">
        <f>ROUND(VLOOKUP(MID($E21,4,3),'Wochentag F(WT)'!$B$7:$J$22,T$9,0),4)</f>
        <v>1.0027999999999999</v>
      </c>
      <c r="U21" s="274">
        <f>ROUND(VLOOKUP(MID($E21,4,3),'Wochentag F(WT)'!$B$7:$J$22,U$9,0),4)</f>
        <v>1.0162</v>
      </c>
      <c r="V21" s="274">
        <f>ROUND(VLOOKUP(MID($E21,4,3),'Wochentag F(WT)'!$B$7:$J$22,V$9,0),4)</f>
        <v>1.0024</v>
      </c>
      <c r="W21" s="274">
        <f>ROUND(VLOOKUP(MID($E21,4,3),'Wochentag F(WT)'!$B$7:$J$22,W$9,0),4)</f>
        <v>1.0043</v>
      </c>
      <c r="X21" s="275">
        <f t="shared" si="2"/>
        <v>0.95870000000000122</v>
      </c>
      <c r="Y21" s="292"/>
      <c r="Z21" s="210"/>
    </row>
    <row r="22" spans="2:26" s="142" customFormat="1">
      <c r="B22" s="143">
        <v>11</v>
      </c>
      <c r="C22" s="144" t="str">
        <f t="shared" si="0"/>
        <v>SWE Netz GmbH</v>
      </c>
      <c r="D22" s="62" t="s">
        <v>247</v>
      </c>
      <c r="E22" s="164" t="s">
        <v>677</v>
      </c>
      <c r="F22" s="296" t="str">
        <f>VLOOKUP($E22,'BDEW-Standard'!$B$3:$M$158,F$9,0)</f>
        <v>PD4</v>
      </c>
      <c r="H22" s="273">
        <f>ROUND(VLOOKUP($E22,'BDEW-Standard'!$B$3:$M$158,H$9,0),7)</f>
        <v>3.85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4.6924300000000002E-2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0.75691065279879233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SWE Netz GmbH</v>
      </c>
      <c r="D23" s="62" t="s">
        <v>247</v>
      </c>
      <c r="E23" s="164" t="s">
        <v>678</v>
      </c>
      <c r="F23" s="296" t="str">
        <f>VLOOKUP($E23,'BDEW-Standard'!$B$3:$M$158,F$9,0)</f>
        <v>MF4</v>
      </c>
      <c r="H23" s="273">
        <f>ROUND(VLOOKUP($E23,'BDEW-Standard'!$B$3:$M$158,H$9,0),7)</f>
        <v>2.5187775000000001</v>
      </c>
      <c r="I23" s="273">
        <f>ROUND(VLOOKUP($E23,'BDEW-Standard'!$B$3:$M$158,I$9,0),7)</f>
        <v>-35.033375399999997</v>
      </c>
      <c r="J23" s="273">
        <f>ROUND(VLOOKUP($E23,'BDEW-Standard'!$B$3:$M$158,J$9,0),7)</f>
        <v>6.2240634000000004</v>
      </c>
      <c r="K23" s="273">
        <f>ROUND(VLOOKUP($E23,'BDEW-Standard'!$B$3:$M$158,K$9,0),7)</f>
        <v>0.10107820000000001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1.0146273685996503</v>
      </c>
      <c r="R23" s="274">
        <f>ROUND(VLOOKUP(MID($E23,4,3),'Wochentag F(WT)'!$B$7:$J$22,R$9,0),4)</f>
        <v>1.0354000000000001</v>
      </c>
      <c r="S23" s="274">
        <f>ROUND(VLOOKUP(MID($E23,4,3),'Wochentag F(WT)'!$B$7:$J$22,S$9,0),4)</f>
        <v>1.0523</v>
      </c>
      <c r="T23" s="274">
        <f>ROUND(VLOOKUP(MID($E23,4,3),'Wochentag F(WT)'!$B$7:$J$22,T$9,0),4)</f>
        <v>1.0448999999999999</v>
      </c>
      <c r="U23" s="274">
        <f>ROUND(VLOOKUP(MID($E23,4,3),'Wochentag F(WT)'!$B$7:$J$22,U$9,0),4)</f>
        <v>1.0494000000000001</v>
      </c>
      <c r="V23" s="274">
        <f>ROUND(VLOOKUP(MID($E23,4,3),'Wochentag F(WT)'!$B$7:$J$22,V$9,0),4)</f>
        <v>0.98850000000000005</v>
      </c>
      <c r="W23" s="274">
        <f>ROUND(VLOOKUP(MID($E23,4,3),'Wochentag F(WT)'!$B$7:$J$22,W$9,0),4)</f>
        <v>0.88600000000000001</v>
      </c>
      <c r="X23" s="275">
        <f t="shared" si="2"/>
        <v>0.94349999999999934</v>
      </c>
      <c r="Y23" s="292"/>
      <c r="Z23" s="210"/>
    </row>
    <row r="24" spans="2:26" s="142" customFormat="1">
      <c r="B24" s="143">
        <v>13</v>
      </c>
      <c r="C24" s="144" t="str">
        <f t="shared" si="0"/>
        <v>SWE Netz GmbH</v>
      </c>
      <c r="D24" s="62" t="s">
        <v>247</v>
      </c>
      <c r="E24" s="164" t="s">
        <v>679</v>
      </c>
      <c r="F24" s="296" t="str">
        <f>VLOOKUP($E24,'BDEW-Standard'!$B$3:$M$158,F$9,0)</f>
        <v>WA4</v>
      </c>
      <c r="H24" s="273">
        <f>ROUND(VLOOKUP($E24,'BDEW-Standard'!$B$3:$M$158,H$9,0),7)</f>
        <v>1.0535874999999999</v>
      </c>
      <c r="I24" s="273">
        <f>ROUND(VLOOKUP($E24,'BDEW-Standard'!$B$3:$M$158,I$9,0),7)</f>
        <v>-35.299999999999997</v>
      </c>
      <c r="J24" s="273">
        <f>ROUND(VLOOKUP($E24,'BDEW-Standard'!$B$3:$M$158,J$9,0),7)</f>
        <v>4.8662747</v>
      </c>
      <c r="K24" s="273">
        <f>ROUND(VLOOKUP($E24,'BDEW-Standard'!$B$3:$M$158,K$9,0),7)</f>
        <v>0.68110420000000005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1.0844348950990992</v>
      </c>
      <c r="R24" s="274">
        <f>ROUND(VLOOKUP(MID($E24,4,3),'Wochentag F(WT)'!$B$7:$J$22,R$9,0),4)</f>
        <v>1.2457</v>
      </c>
      <c r="S24" s="274">
        <f>ROUND(VLOOKUP(MID($E24,4,3),'Wochentag F(WT)'!$B$7:$J$22,S$9,0),4)</f>
        <v>1.2615000000000001</v>
      </c>
      <c r="T24" s="274">
        <f>ROUND(VLOOKUP(MID($E24,4,3),'Wochentag F(WT)'!$B$7:$J$22,T$9,0),4)</f>
        <v>1.2706999999999999</v>
      </c>
      <c r="U24" s="274">
        <f>ROUND(VLOOKUP(MID($E24,4,3),'Wochentag F(WT)'!$B$7:$J$22,U$9,0),4)</f>
        <v>1.2430000000000001</v>
      </c>
      <c r="V24" s="274">
        <f>ROUND(VLOOKUP(MID($E24,4,3),'Wochentag F(WT)'!$B$7:$J$22,V$9,0),4)</f>
        <v>1.1275999999999999</v>
      </c>
      <c r="W24" s="274">
        <f>ROUND(VLOOKUP(MID($E24,4,3),'Wochentag F(WT)'!$B$7:$J$22,W$9,0),4)</f>
        <v>0.38769999999999999</v>
      </c>
      <c r="X24" s="275">
        <f t="shared" si="2"/>
        <v>0.46379999999999999</v>
      </c>
      <c r="Y24" s="292"/>
      <c r="Z24" s="210"/>
    </row>
    <row r="25" spans="2:26" s="142" customFormat="1">
      <c r="B25" s="143">
        <v>14</v>
      </c>
      <c r="C25" s="144" t="str">
        <f t="shared" si="0"/>
        <v>SWE Netz GmbH</v>
      </c>
      <c r="D25" s="62" t="s">
        <v>247</v>
      </c>
      <c r="E25" s="165" t="s">
        <v>4</v>
      </c>
      <c r="F25" s="296" t="str">
        <f>VLOOKUP($E25,'BDEW-Standard'!$B$3:$M$158,F$9,0)</f>
        <v>HK3</v>
      </c>
      <c r="H25" s="273">
        <f>ROUND(VLOOKUP($E25,'BDEW-Standard'!$B$3:$M$158,H$9,0),7)</f>
        <v>0.40409319999999999</v>
      </c>
      <c r="I25" s="273">
        <f>ROUND(VLOOKUP($E25,'BDEW-Standard'!$B$3:$M$158,I$9,0),7)</f>
        <v>-24.439296800000001</v>
      </c>
      <c r="J25" s="273">
        <f>ROUND(VLOOKUP($E25,'BDEW-Standard'!$B$3:$M$158,J$9,0),7)</f>
        <v>6.5718174999999999</v>
      </c>
      <c r="K25" s="273">
        <f>ROUND(VLOOKUP($E25,'BDEW-Standard'!$B$3:$M$158,K$9,0),7)</f>
        <v>0.71077100000000004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1.0561214000512988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/>
      <c r="C26" s="144"/>
      <c r="D26" s="62"/>
      <c r="E26" s="164"/>
      <c r="F26" s="296" t="e">
        <f>VLOOKUP($E26,'BDEW-Standard'!$B$3:$M$158,F$9,0)</f>
        <v>#N/A</v>
      </c>
      <c r="H26" s="273" t="e">
        <f>ROUND(VLOOKUP($E26,'BDEW-Standard'!$B$3:$M$158,H$9,0),7)</f>
        <v>#N/A</v>
      </c>
      <c r="I26" s="273" t="e">
        <f>ROUND(VLOOKUP($E26,'BDEW-Standard'!$B$3:$M$158,I$9,0),7)</f>
        <v>#N/A</v>
      </c>
      <c r="J26" s="273" t="e">
        <f>ROUND(VLOOKUP($E26,'BDEW-Standard'!$B$3:$M$158,J$9,0),7)</f>
        <v>#N/A</v>
      </c>
      <c r="K26" s="273" t="e">
        <f>ROUND(VLOOKUP($E26,'BDEW-Standard'!$B$3:$M$158,K$9,0),7)</f>
        <v>#N/A</v>
      </c>
      <c r="L26" s="337" t="e">
        <f>ROUND(VLOOKUP($E26,'BDEW-Standard'!$B$3:$M$158,L$9,0),1)</f>
        <v>#N/A</v>
      </c>
      <c r="M26" s="273" t="e">
        <f>ROUND(VLOOKUP($E26,'BDEW-Standard'!$B$3:$M$158,M$9,0),7)</f>
        <v>#N/A</v>
      </c>
      <c r="N26" s="273" t="e">
        <f>ROUND(VLOOKUP($E26,'BDEW-Standard'!$B$3:$M$158,N$9,0),7)</f>
        <v>#N/A</v>
      </c>
      <c r="O26" s="273" t="e">
        <f>ROUND(VLOOKUP($E26,'BDEW-Standard'!$B$3:$M$158,O$9,0),7)</f>
        <v>#N/A</v>
      </c>
      <c r="P26" s="273" t="e">
        <f>ROUND(VLOOKUP($E26,'BDEW-Standard'!$B$3:$M$158,P$9,0),7)</f>
        <v>#N/A</v>
      </c>
      <c r="Q26" s="338" t="e">
        <f t="shared" si="1"/>
        <v>#N/A</v>
      </c>
      <c r="R26" s="274" t="e">
        <f>ROUND(VLOOKUP(MID($E26,4,3),'Wochentag F(WT)'!$B$7:$J$22,R$9,0),4)</f>
        <v>#N/A</v>
      </c>
      <c r="S26" s="274" t="e">
        <f>ROUND(VLOOKUP(MID($E26,4,3),'Wochentag F(WT)'!$B$7:$J$22,S$9,0),4)</f>
        <v>#N/A</v>
      </c>
      <c r="T26" s="274" t="e">
        <f>ROUND(VLOOKUP(MID($E26,4,3),'Wochentag F(WT)'!$B$7:$J$22,T$9,0),4)</f>
        <v>#N/A</v>
      </c>
      <c r="U26" s="274" t="e">
        <f>ROUND(VLOOKUP(MID($E26,4,3),'Wochentag F(WT)'!$B$7:$J$22,U$9,0),4)</f>
        <v>#N/A</v>
      </c>
      <c r="V26" s="274" t="e">
        <f>ROUND(VLOOKUP(MID($E26,4,3),'Wochentag F(WT)'!$B$7:$J$22,V$9,0),4)</f>
        <v>#N/A</v>
      </c>
      <c r="W26" s="274" t="e">
        <f>ROUND(VLOOKUP(MID($E26,4,3),'Wochentag F(WT)'!$B$7:$J$22,W$9,0),4)</f>
        <v>#N/A</v>
      </c>
      <c r="X26" s="275" t="e">
        <f t="shared" si="2"/>
        <v>#N/A</v>
      </c>
      <c r="Y26" s="292"/>
      <c r="Z26" s="210"/>
    </row>
    <row r="27" spans="2:26" s="142" customFormat="1">
      <c r="B27" s="143"/>
      <c r="C27" s="144"/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/>
      <c r="C28" s="144"/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/>
      <c r="C29" s="144"/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/>
      <c r="C30" s="144"/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/>
      <c r="C31" s="144"/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/>
      <c r="C32" s="144"/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/>
      <c r="C33" s="144"/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/>
      <c r="C34" s="144"/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/>
      <c r="C35" s="144"/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/>
      <c r="C36" s="144"/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/>
      <c r="C37" s="144"/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/>
      <c r="C38" s="144"/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/>
      <c r="C39" s="144"/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/>
      <c r="C40" s="144"/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/>
      <c r="C41" s="144"/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9" priority="11">
      <formula>ISERROR(F11)</formula>
    </cfRule>
  </conditionalFormatting>
  <conditionalFormatting sqref="Y12:Y41 E12:F41">
    <cfRule type="duplicateValues" dxfId="8" priority="33"/>
  </conditionalFormatting>
  <conditionalFormatting sqref="L11:L41">
    <cfRule type="expression" dxfId="7" priority="2">
      <formula>ISERROR(L11)</formula>
    </cfRule>
  </conditionalFormatting>
  <conditionalFormatting sqref="Q11:Q41">
    <cfRule type="expression" dxfId="6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25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zoomScale="80" zoomScaleNormal="80" workbookViewId="0">
      <selection activeCell="N9" sqref="N9:AC3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SWE Netz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SWE Netz GmbH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9870045600003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458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467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1" t="s">
        <v>582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6" t="s">
        <v>468</v>
      </c>
      <c r="N10" s="97" t="s">
        <v>469</v>
      </c>
      <c r="O10" s="98" t="s">
        <v>470</v>
      </c>
      <c r="P10" s="99" t="s">
        <v>471</v>
      </c>
      <c r="Q10" s="99" t="s">
        <v>472</v>
      </c>
      <c r="R10" s="99" t="s">
        <v>473</v>
      </c>
      <c r="S10" s="99" t="s">
        <v>474</v>
      </c>
      <c r="T10" s="99" t="s">
        <v>475</v>
      </c>
      <c r="U10" s="99" t="s">
        <v>476</v>
      </c>
      <c r="V10" s="99" t="s">
        <v>477</v>
      </c>
      <c r="W10" s="99" t="s">
        <v>478</v>
      </c>
      <c r="X10" s="99" t="s">
        <v>479</v>
      </c>
      <c r="Y10" s="99" t="s">
        <v>480</v>
      </c>
      <c r="Z10" s="99" t="s">
        <v>481</v>
      </c>
      <c r="AA10" s="99" t="s">
        <v>482</v>
      </c>
      <c r="AB10" s="99" t="s">
        <v>483</v>
      </c>
      <c r="AC10" s="100" t="s">
        <v>484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402</v>
      </c>
      <c r="G13" s="80" t="s">
        <v>402</v>
      </c>
      <c r="H13" s="80" t="s">
        <v>402</v>
      </c>
      <c r="I13" s="80" t="s">
        <v>402</v>
      </c>
      <c r="J13" s="80" t="s">
        <v>402</v>
      </c>
      <c r="K13" s="80" t="s">
        <v>402</v>
      </c>
      <c r="L13" s="81" t="s">
        <v>402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402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655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402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648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654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402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402</v>
      </c>
      <c r="G24" s="80" t="s">
        <v>402</v>
      </c>
      <c r="H24" s="80" t="s">
        <v>402</v>
      </c>
      <c r="I24" s="80" t="s">
        <v>402</v>
      </c>
      <c r="J24" s="80" t="s">
        <v>402</v>
      </c>
      <c r="K24" s="80" t="s">
        <v>402</v>
      </c>
      <c r="L24" s="81" t="s">
        <v>402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402</v>
      </c>
      <c r="G25" s="80" t="s">
        <v>402</v>
      </c>
      <c r="H25" s="80" t="s">
        <v>402</v>
      </c>
      <c r="I25" s="80" t="s">
        <v>402</v>
      </c>
      <c r="J25" s="80" t="s">
        <v>402</v>
      </c>
      <c r="K25" s="80" t="s">
        <v>402</v>
      </c>
      <c r="L25" s="81" t="s">
        <v>402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>
        <v>1</v>
      </c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402</v>
      </c>
      <c r="G28" s="80" t="s">
        <v>402</v>
      </c>
      <c r="H28" s="80" t="s">
        <v>402</v>
      </c>
      <c r="I28" s="80" t="s">
        <v>402</v>
      </c>
      <c r="J28" s="80" t="s">
        <v>402</v>
      </c>
      <c r="K28" s="80" t="s">
        <v>402</v>
      </c>
      <c r="L28" s="81" t="s">
        <v>402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402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>
        <v>1</v>
      </c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>
        <v>1</v>
      </c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544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651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544</v>
      </c>
    </row>
    <row r="2" spans="1:16">
      <c r="A2" s="233"/>
      <c r="B2" s="232" t="s">
        <v>456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457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nicolausj</cp:lastModifiedBy>
  <cp:lastPrinted>2015-03-20T22:59:10Z</cp:lastPrinted>
  <dcterms:created xsi:type="dcterms:W3CDTF">2015-01-15T05:25:41Z</dcterms:created>
  <dcterms:modified xsi:type="dcterms:W3CDTF">2015-09-29T05:19:54Z</dcterms:modified>
</cp:coreProperties>
</file>